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resar\Desktop\IZRAČUNI POVEĆANJA PLAĆA 2019-2024\IZRAČUNI OSTALO 2-2024\"/>
    </mc:Choice>
  </mc:AlternateContent>
  <xr:revisionPtr revIDLastSave="0" documentId="13_ncr:1_{41ABCA70-AF75-4A19-9F58-4DA22FCA5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SS" sheetId="1" r:id="rId1"/>
    <sheet name="List2" sheetId="2" r:id="rId2"/>
    <sheet name="List3" sheetId="3" r:id="rId3"/>
    <sheet name="List1" sheetId="4" r:id="rId4"/>
  </sheets>
  <definedNames>
    <definedName name="_xlnm.Print_Area" localSheetId="0">VSS!$A$2:$I$24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I6" i="1" s="1"/>
  <c r="B6" i="1"/>
  <c r="E5" i="1"/>
  <c r="E6" i="1" s="1"/>
  <c r="B5" i="1"/>
  <c r="F4" i="1"/>
  <c r="E7" i="1" l="1"/>
  <c r="B7" i="1"/>
  <c r="B8" i="1" s="1"/>
  <c r="I7" i="1"/>
  <c r="E8" i="1"/>
  <c r="E11" i="1" s="1"/>
  <c r="E12" i="1" s="1"/>
  <c r="E9" i="1"/>
  <c r="E14" i="1" l="1"/>
  <c r="E13" i="1"/>
  <c r="B9" i="1"/>
  <c r="B11" i="1" s="1"/>
  <c r="E15" i="1" l="1"/>
  <c r="E17" i="1" s="1"/>
  <c r="E18" i="1" s="1"/>
  <c r="E20" i="1" s="1"/>
  <c r="E21" i="1" s="1"/>
  <c r="B12" i="1"/>
  <c r="I11" i="1"/>
  <c r="I14" i="1" s="1"/>
  <c r="B14" i="1" l="1"/>
  <c r="B13" i="1"/>
  <c r="I13" i="1"/>
  <c r="I15" i="1" s="1"/>
  <c r="I17" i="1" s="1"/>
  <c r="F11" i="1"/>
  <c r="B15" i="1" l="1"/>
  <c r="B17" i="1" s="1"/>
  <c r="B18" i="1" s="1"/>
  <c r="I18" i="1"/>
  <c r="I20" i="1" s="1"/>
  <c r="I21" i="1" s="1"/>
  <c r="B19" i="1" l="1"/>
  <c r="B20" i="1" s="1"/>
  <c r="B21" i="1" s="1"/>
  <c r="I23" i="1"/>
  <c r="I24" i="1"/>
  <c r="E24" i="1" l="1"/>
  <c r="F24" i="1"/>
</calcChain>
</file>

<file path=xl/sharedStrings.xml><?xml version="1.0" encoding="utf-8"?>
<sst xmlns="http://schemas.openxmlformats.org/spreadsheetml/2006/main" count="67" uniqueCount="29">
  <si>
    <t>Osnovna plaća</t>
  </si>
  <si>
    <t>Bruto</t>
  </si>
  <si>
    <t>Dohodak</t>
  </si>
  <si>
    <t>Porezna olakšica</t>
  </si>
  <si>
    <t>Ukupno porez+prirez</t>
  </si>
  <si>
    <t>Neto plaća</t>
  </si>
  <si>
    <t>Minuli rad - 10%</t>
  </si>
  <si>
    <t>Dodatak po sporazumu iz 2006. - 13,725%</t>
  </si>
  <si>
    <t>Elementi obračuna</t>
  </si>
  <si>
    <t>Iznos</t>
  </si>
  <si>
    <t>Porezna osnovica</t>
  </si>
  <si>
    <t>Indeks</t>
  </si>
  <si>
    <t>Osnovica</t>
  </si>
  <si>
    <t>Dodatak po Uredbi 6,11%</t>
  </si>
  <si>
    <t>10/2023</t>
  </si>
  <si>
    <t>Privremeni dodatak</t>
  </si>
  <si>
    <t>01/2024</t>
  </si>
  <si>
    <t>Doprinos za MO - 15%</t>
  </si>
  <si>
    <t>Doprinos za MO - 5%</t>
  </si>
  <si>
    <t xml:space="preserve">Osnovica za MIO </t>
  </si>
  <si>
    <t>Umanjene za  MIO -I stup</t>
  </si>
  <si>
    <t>03/2024</t>
  </si>
  <si>
    <t>Povećanje neto plaće 10-01</t>
  </si>
  <si>
    <t>Povećanje neto plaće 01-03</t>
  </si>
  <si>
    <t>Porez - 20%</t>
  </si>
  <si>
    <t>Prirez - 10%</t>
  </si>
  <si>
    <t xml:space="preserve">Prirez </t>
  </si>
  <si>
    <t>Koeficijent - 0,865</t>
  </si>
  <si>
    <t>Koeficijent - 1,43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</si>
</sst>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 wrapText="1"/>
    </xf>
    <xf numFmtId="2" fontId="3" fillId="0" borderId="0" xfId="0" applyNumberFormat="1" applyFont="1"/>
    <xf numFmtId="0" fontId="1" fillId="0" borderId="1" xfId="0" applyFont="1" applyBorder="1"/>
    <xf numFmtId="0" fontId="4" fillId="0" borderId="1" xfId="0" applyFont="1" applyBorder="1"/>
    <xf numFmtId="4" fontId="3" fillId="0" borderId="0" xfId="0" applyNumberFormat="1" applyFont="1"/>
    <xf numFmtId="0" fontId="2" fillId="0" borderId="0" xfId="0" applyFont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"/>
  <sheetViews>
    <sheetView tabSelected="1" zoomScaleNormal="100" workbookViewId="0">
      <selection activeCell="N3" sqref="N3"/>
    </sheetView>
  </sheetViews>
  <sheetFormatPr defaultRowHeight="21" x14ac:dyDescent="0.35"/>
  <cols>
    <col min="1" max="1" width="25.42578125" style="2" customWidth="1"/>
    <col min="2" max="2" width="19.5703125" style="2" customWidth="1"/>
    <col min="3" max="3" width="11.28515625" style="2" customWidth="1"/>
    <col min="4" max="4" width="27.85546875" style="2" customWidth="1"/>
    <col min="5" max="5" width="15.28515625" style="2" customWidth="1"/>
    <col min="6" max="6" width="12.7109375" style="2" customWidth="1"/>
    <col min="7" max="7" width="12.42578125" style="2" customWidth="1"/>
    <col min="8" max="8" width="28" style="2" customWidth="1"/>
    <col min="9" max="9" width="13" style="2" customWidth="1"/>
    <col min="10" max="16384" width="9.140625" style="2"/>
  </cols>
  <sheetData>
    <row r="2" spans="1:11" x14ac:dyDescent="0.35">
      <c r="A2" s="12" t="s">
        <v>14</v>
      </c>
      <c r="B2" s="12"/>
      <c r="C2" s="13"/>
      <c r="D2" s="12" t="s">
        <v>16</v>
      </c>
      <c r="E2" s="12"/>
      <c r="F2" s="14" t="s">
        <v>11</v>
      </c>
      <c r="G2" s="15"/>
      <c r="H2" s="12" t="s">
        <v>21</v>
      </c>
      <c r="I2" s="12"/>
    </row>
    <row r="3" spans="1:11" x14ac:dyDescent="0.35">
      <c r="A3" s="16" t="s">
        <v>8</v>
      </c>
      <c r="B3" s="17" t="s">
        <v>9</v>
      </c>
      <c r="C3" s="13"/>
      <c r="D3" s="16" t="s">
        <v>8</v>
      </c>
      <c r="E3" s="17" t="s">
        <v>9</v>
      </c>
      <c r="F3" s="18"/>
      <c r="G3" s="15"/>
      <c r="H3" s="16" t="s">
        <v>8</v>
      </c>
      <c r="I3" s="17" t="s">
        <v>9</v>
      </c>
    </row>
    <row r="4" spans="1:11" x14ac:dyDescent="0.35">
      <c r="A4" s="3" t="s">
        <v>12</v>
      </c>
      <c r="B4" s="4">
        <v>947.18</v>
      </c>
      <c r="C4" s="13"/>
      <c r="D4" s="3" t="s">
        <v>12</v>
      </c>
      <c r="E4" s="4">
        <v>947.18</v>
      </c>
      <c r="F4" s="5">
        <f>(E4/B4)*100</f>
        <v>100</v>
      </c>
      <c r="G4" s="15"/>
      <c r="H4" s="3" t="s">
        <v>12</v>
      </c>
      <c r="I4" s="4">
        <v>947.18</v>
      </c>
    </row>
    <row r="5" spans="1:11" x14ac:dyDescent="0.35">
      <c r="A5" s="3" t="s">
        <v>27</v>
      </c>
      <c r="B5" s="4">
        <f>B4*0.865</f>
        <v>819.3107</v>
      </c>
      <c r="C5" s="13"/>
      <c r="D5" s="3" t="s">
        <v>27</v>
      </c>
      <c r="E5" s="4">
        <f>E4*0.865</f>
        <v>819.3107</v>
      </c>
      <c r="F5" s="3"/>
      <c r="G5" s="15"/>
      <c r="H5" s="3" t="s">
        <v>28</v>
      </c>
      <c r="I5" s="4">
        <f>I4*1.43</f>
        <v>1354.4673999999998</v>
      </c>
    </row>
    <row r="6" spans="1:11" x14ac:dyDescent="0.35">
      <c r="A6" s="3" t="s">
        <v>6</v>
      </c>
      <c r="B6" s="4">
        <f>B5*0.1</f>
        <v>81.931070000000005</v>
      </c>
      <c r="C6" s="13"/>
      <c r="D6" s="3" t="s">
        <v>6</v>
      </c>
      <c r="E6" s="4">
        <f>E5*0.1</f>
        <v>81.931070000000005</v>
      </c>
      <c r="F6" s="3"/>
      <c r="G6" s="15"/>
      <c r="H6" s="3" t="s">
        <v>6</v>
      </c>
      <c r="I6" s="4">
        <f>I5*0.1</f>
        <v>135.44673999999998</v>
      </c>
    </row>
    <row r="7" spans="1:11" x14ac:dyDescent="0.35">
      <c r="A7" s="3" t="s">
        <v>0</v>
      </c>
      <c r="B7" s="4">
        <f>SUM(B5+B6)</f>
        <v>901.24176999999997</v>
      </c>
      <c r="C7" s="13"/>
      <c r="D7" s="3" t="s">
        <v>0</v>
      </c>
      <c r="E7" s="4">
        <f>SUM(E5+E6)</f>
        <v>901.24176999999997</v>
      </c>
      <c r="F7" s="3"/>
      <c r="G7" s="15"/>
      <c r="H7" s="3" t="s">
        <v>0</v>
      </c>
      <c r="I7" s="4">
        <f>SUM(I5+I6)</f>
        <v>1489.9141399999999</v>
      </c>
    </row>
    <row r="8" spans="1:11" ht="63" x14ac:dyDescent="0.35">
      <c r="A8" s="6" t="s">
        <v>7</v>
      </c>
      <c r="B8" s="4">
        <f>B7*0.13725</f>
        <v>123.69543293250001</v>
      </c>
      <c r="C8" s="13"/>
      <c r="D8" s="6" t="s">
        <v>7</v>
      </c>
      <c r="E8" s="4">
        <f>E7*0.13725</f>
        <v>123.69543293250001</v>
      </c>
      <c r="F8" s="3"/>
      <c r="G8" s="15"/>
      <c r="H8" s="6" t="s">
        <v>7</v>
      </c>
      <c r="I8" s="4"/>
    </row>
    <row r="9" spans="1:11" ht="42" x14ac:dyDescent="0.35">
      <c r="A9" s="6" t="s">
        <v>13</v>
      </c>
      <c r="B9" s="4">
        <f>B7*0.0611</f>
        <v>55.065872147</v>
      </c>
      <c r="C9" s="13"/>
      <c r="D9" s="6" t="s">
        <v>13</v>
      </c>
      <c r="E9" s="4">
        <f>E7*0.0611</f>
        <v>55.065872147</v>
      </c>
      <c r="F9" s="3"/>
      <c r="G9" s="15"/>
      <c r="H9" s="6" t="s">
        <v>13</v>
      </c>
      <c r="I9" s="4"/>
    </row>
    <row r="10" spans="1:11" ht="42" x14ac:dyDescent="0.35">
      <c r="A10" s="6" t="s">
        <v>15</v>
      </c>
      <c r="B10" s="4">
        <v>163.62</v>
      </c>
      <c r="C10" s="13"/>
      <c r="D10" s="6" t="s">
        <v>15</v>
      </c>
      <c r="E10" s="4">
        <v>163.62</v>
      </c>
      <c r="F10" s="3"/>
      <c r="G10" s="15"/>
      <c r="H10" s="6" t="s">
        <v>15</v>
      </c>
      <c r="I10" s="4"/>
    </row>
    <row r="11" spans="1:11" x14ac:dyDescent="0.35">
      <c r="A11" s="3" t="s">
        <v>1</v>
      </c>
      <c r="B11" s="4">
        <f>SUM(B7:B10)</f>
        <v>1243.6230750794998</v>
      </c>
      <c r="C11" s="13"/>
      <c r="D11" s="3" t="s">
        <v>1</v>
      </c>
      <c r="E11" s="4">
        <f>SUM(E7:E10)</f>
        <v>1243.6230750794998</v>
      </c>
      <c r="F11" s="5">
        <f>(E11/B11)*100</f>
        <v>100</v>
      </c>
      <c r="G11" s="15"/>
      <c r="H11" s="3" t="s">
        <v>1</v>
      </c>
      <c r="I11" s="4">
        <f>SUM(I7:I10)</f>
        <v>1489.9141399999999</v>
      </c>
      <c r="K11" s="1"/>
    </row>
    <row r="12" spans="1:11" x14ac:dyDescent="0.35">
      <c r="A12" s="3" t="s">
        <v>19</v>
      </c>
      <c r="B12" s="4">
        <f>B11</f>
        <v>1243.6230750794998</v>
      </c>
      <c r="C12" s="13"/>
      <c r="D12" s="9" t="s">
        <v>20</v>
      </c>
      <c r="E12" s="4">
        <f>0.5*(1300-E11)</f>
        <v>28.188462460250093</v>
      </c>
      <c r="F12" s="5"/>
      <c r="G12" s="15"/>
      <c r="H12" s="9" t="s">
        <v>20</v>
      </c>
      <c r="I12" s="4"/>
      <c r="K12" s="1"/>
    </row>
    <row r="13" spans="1:11" x14ac:dyDescent="0.35">
      <c r="A13" s="8" t="s">
        <v>17</v>
      </c>
      <c r="B13" s="4">
        <f>B12*0.15</f>
        <v>186.54346126192496</v>
      </c>
      <c r="C13" s="13"/>
      <c r="D13" s="3" t="s">
        <v>17</v>
      </c>
      <c r="E13" s="4">
        <f>(E11-E12)*0.15</f>
        <v>182.31519189288744</v>
      </c>
      <c r="F13" s="3"/>
      <c r="G13" s="15"/>
      <c r="H13" s="3" t="s">
        <v>17</v>
      </c>
      <c r="I13" s="4">
        <f>(I11-I12)*0.15</f>
        <v>223.48712099999997</v>
      </c>
    </row>
    <row r="14" spans="1:11" x14ac:dyDescent="0.35">
      <c r="A14" s="8" t="s">
        <v>18</v>
      </c>
      <c r="B14" s="4">
        <f>B12*0.05</f>
        <v>62.181153753974996</v>
      </c>
      <c r="C14" s="13"/>
      <c r="D14" s="8" t="s">
        <v>18</v>
      </c>
      <c r="E14" s="4">
        <f>E11*0.05</f>
        <v>62.181153753974996</v>
      </c>
      <c r="F14" s="3"/>
      <c r="G14" s="15"/>
      <c r="H14" s="8" t="s">
        <v>18</v>
      </c>
      <c r="I14" s="4">
        <f>I11*0.05</f>
        <v>74.495706999999996</v>
      </c>
    </row>
    <row r="15" spans="1:11" x14ac:dyDescent="0.35">
      <c r="A15" s="3" t="s">
        <v>2</v>
      </c>
      <c r="B15" s="4">
        <f>B11-(B13+B14)</f>
        <v>994.89846006359983</v>
      </c>
      <c r="C15" s="13"/>
      <c r="D15" s="3" t="s">
        <v>2</v>
      </c>
      <c r="E15" s="4">
        <f>E11-(E13+E14)</f>
        <v>999.12672943263738</v>
      </c>
      <c r="F15" s="3"/>
      <c r="G15" s="15"/>
      <c r="H15" s="3" t="s">
        <v>2</v>
      </c>
      <c r="I15" s="4">
        <f>I11-(I13+I14)</f>
        <v>1191.9313119999999</v>
      </c>
    </row>
    <row r="16" spans="1:11" x14ac:dyDescent="0.35">
      <c r="A16" s="3" t="s">
        <v>3</v>
      </c>
      <c r="B16" s="4">
        <v>530.9</v>
      </c>
      <c r="C16" s="13"/>
      <c r="D16" s="3" t="s">
        <v>3</v>
      </c>
      <c r="E16" s="4">
        <v>560</v>
      </c>
      <c r="F16" s="3"/>
      <c r="G16" s="15"/>
      <c r="H16" s="3" t="s">
        <v>3</v>
      </c>
      <c r="I16" s="4">
        <v>560</v>
      </c>
    </row>
    <row r="17" spans="1:9" x14ac:dyDescent="0.35">
      <c r="A17" s="3" t="s">
        <v>10</v>
      </c>
      <c r="B17" s="4">
        <f>B15-B16</f>
        <v>463.99846006359985</v>
      </c>
      <c r="C17" s="13"/>
      <c r="D17" s="3" t="s">
        <v>10</v>
      </c>
      <c r="E17" s="4">
        <f>E15-E16</f>
        <v>439.12672943263738</v>
      </c>
      <c r="F17" s="3"/>
      <c r="G17" s="15"/>
      <c r="H17" s="3" t="s">
        <v>10</v>
      </c>
      <c r="I17" s="4">
        <f>I15-I16</f>
        <v>631.93131199999993</v>
      </c>
    </row>
    <row r="18" spans="1:9" x14ac:dyDescent="0.35">
      <c r="A18" s="3" t="s">
        <v>24</v>
      </c>
      <c r="B18" s="4">
        <f>B17*0.2</f>
        <v>92.799692012719973</v>
      </c>
      <c r="C18" s="13"/>
      <c r="D18" s="3" t="s">
        <v>24</v>
      </c>
      <c r="E18" s="4">
        <f>E17*0.2</f>
        <v>87.825345886527487</v>
      </c>
      <c r="F18" s="3"/>
      <c r="G18" s="15"/>
      <c r="H18" s="3" t="s">
        <v>24</v>
      </c>
      <c r="I18" s="4">
        <f>I17*0.2</f>
        <v>126.38626239999999</v>
      </c>
    </row>
    <row r="19" spans="1:9" x14ac:dyDescent="0.35">
      <c r="A19" s="3" t="s">
        <v>25</v>
      </c>
      <c r="B19" s="4">
        <f>B18*0.1</f>
        <v>9.2799692012719976</v>
      </c>
      <c r="C19" s="13"/>
      <c r="D19" s="3" t="s">
        <v>26</v>
      </c>
      <c r="E19" s="4">
        <v>0</v>
      </c>
      <c r="F19" s="3"/>
      <c r="G19" s="15"/>
      <c r="H19" s="3" t="s">
        <v>26</v>
      </c>
      <c r="I19" s="4">
        <v>0</v>
      </c>
    </row>
    <row r="20" spans="1:9" x14ac:dyDescent="0.35">
      <c r="A20" s="3" t="s">
        <v>4</v>
      </c>
      <c r="B20" s="4">
        <f>B18+B19</f>
        <v>102.07966121399197</v>
      </c>
      <c r="C20" s="13"/>
      <c r="D20" s="3" t="s">
        <v>4</v>
      </c>
      <c r="E20" s="4">
        <f>E18-E19</f>
        <v>87.825345886527487</v>
      </c>
      <c r="F20" s="3"/>
      <c r="G20" s="15"/>
      <c r="H20" s="3" t="s">
        <v>4</v>
      </c>
      <c r="I20" s="4">
        <f>I18-I19</f>
        <v>126.38626239999999</v>
      </c>
    </row>
    <row r="21" spans="1:9" x14ac:dyDescent="0.35">
      <c r="A21" s="3" t="s">
        <v>5</v>
      </c>
      <c r="B21" s="4">
        <f>B15-B20</f>
        <v>892.8187988496079</v>
      </c>
      <c r="C21" s="13"/>
      <c r="D21" s="3" t="s">
        <v>5</v>
      </c>
      <c r="E21" s="4">
        <f>E15-E20</f>
        <v>911.30138354610995</v>
      </c>
      <c r="F21" s="3"/>
      <c r="G21" s="15"/>
      <c r="H21" s="3" t="s">
        <v>5</v>
      </c>
      <c r="I21" s="4">
        <f>I15-I20</f>
        <v>1065.5450495999999</v>
      </c>
    </row>
    <row r="23" spans="1:9" x14ac:dyDescent="0.35">
      <c r="G23" s="11" t="s">
        <v>23</v>
      </c>
      <c r="H23" s="11"/>
      <c r="I23" s="10">
        <f>I21-E21</f>
        <v>154.24366605388991</v>
      </c>
    </row>
    <row r="24" spans="1:9" x14ac:dyDescent="0.35">
      <c r="C24" s="11" t="s">
        <v>22</v>
      </c>
      <c r="D24" s="11"/>
      <c r="E24" s="7">
        <f>E21-B21</f>
        <v>18.482584696502045</v>
      </c>
      <c r="F24" s="2">
        <f>(E21/B21)*100</f>
        <v>102.07013838869845</v>
      </c>
      <c r="H24" s="2" t="s">
        <v>11</v>
      </c>
      <c r="I24" s="2">
        <f>(I21/E21)*100</f>
        <v>116.92564818169022</v>
      </c>
    </row>
  </sheetData>
  <mergeCells count="6">
    <mergeCell ref="A2:B2"/>
    <mergeCell ref="D2:E2"/>
    <mergeCell ref="F2:F3"/>
    <mergeCell ref="H2:I2"/>
    <mergeCell ref="C24:D24"/>
    <mergeCell ref="G23:H23"/>
  </mergeCells>
  <pageMargins left="0.70866141732283472" right="0.70866141732283472" top="0.74803149606299213" bottom="0.55118110236220474" header="0.31496062992125984" footer="0.31496062992125984"/>
  <pageSetup paperSize="9" scale="75" orientation="landscape" verticalDpi="0" r:id="rId1"/>
  <headerFooter differentOddEven="1">
    <oddHeader xml:space="preserve">&amp;CREFERENT - 20 GODINA STAŽA I NEMA UZDRŽAVANIH OSOBA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VSS</vt:lpstr>
      <vt:lpstr>List2</vt:lpstr>
      <vt:lpstr>List3</vt:lpstr>
      <vt:lpstr>List1</vt:lpstr>
      <vt:lpstr>VSS!Print_Area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Računalo</dc:creator>
  <cp:lastModifiedBy>Marija Dresar</cp:lastModifiedBy>
  <cp:lastPrinted>2024-01-22T12:44:41Z</cp:lastPrinted>
  <dcterms:created xsi:type="dcterms:W3CDTF">2022-12-16T12:25:01Z</dcterms:created>
  <dcterms:modified xsi:type="dcterms:W3CDTF">2024-02-22T11:56:30Z</dcterms:modified>
</cp:coreProperties>
</file>